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202300"/>
  <xr:revisionPtr revIDLastSave="0" documentId="13_ncr:1_{D7F7966C-3985-4E42-91B3-D54771095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" sheetId="1" r:id="rId1"/>
  </sheets>
  <definedNames>
    <definedName name="JR_PAGE_ANCHOR_0_1">'Aneksi nr.1'!$A$1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E32" i="1"/>
  <c r="E31" i="1"/>
  <c r="G17" i="1"/>
  <c r="G16" i="1"/>
  <c r="E29" i="1" l="1"/>
  <c r="E28" i="1"/>
  <c r="E27" i="1"/>
  <c r="E25" i="1"/>
  <c r="E24" i="1"/>
  <c r="E23" i="1"/>
  <c r="L30" i="1"/>
  <c r="I29" i="1"/>
  <c r="G28" i="1" l="1"/>
  <c r="G27" i="1"/>
  <c r="G25" i="1"/>
  <c r="G24" i="1"/>
  <c r="G23" i="1"/>
  <c r="G18" i="1"/>
  <c r="O24" i="1"/>
  <c r="O25" i="1"/>
  <c r="O27" i="1"/>
  <c r="O28" i="1"/>
  <c r="O29" i="1"/>
  <c r="O31" i="1"/>
  <c r="O32" i="1"/>
  <c r="O36" i="1"/>
  <c r="O23" i="1"/>
  <c r="L37" i="1"/>
  <c r="O37" i="1" s="1"/>
  <c r="I37" i="1"/>
  <c r="O12" i="1"/>
  <c r="O13" i="1"/>
  <c r="O14" i="1"/>
  <c r="O15" i="1"/>
  <c r="O16" i="1"/>
  <c r="O17" i="1"/>
  <c r="N12" i="1"/>
  <c r="K12" i="1"/>
  <c r="N36" i="1" l="1"/>
  <c r="N35" i="1"/>
  <c r="N37" i="1" s="1"/>
  <c r="N32" i="1"/>
  <c r="N33" i="1"/>
  <c r="N31" i="1"/>
  <c r="L34" i="1"/>
  <c r="L38" i="1" s="1"/>
  <c r="K36" i="1"/>
  <c r="K35" i="1"/>
  <c r="K32" i="1"/>
  <c r="K33" i="1"/>
  <c r="K31" i="1"/>
  <c r="M31" i="1"/>
  <c r="M37" i="1" l="1"/>
  <c r="M32" i="1"/>
  <c r="M33" i="1"/>
  <c r="M34" i="1"/>
  <c r="L39" i="1"/>
  <c r="M23" i="1"/>
  <c r="L41" i="1" l="1"/>
  <c r="M39" i="1"/>
  <c r="M38" i="1"/>
  <c r="G37" i="1"/>
  <c r="E37" i="1"/>
  <c r="I34" i="1"/>
  <c r="K24" i="1"/>
  <c r="K25" i="1"/>
  <c r="K26" i="1"/>
  <c r="K27" i="1"/>
  <c r="K28" i="1"/>
  <c r="K29" i="1"/>
  <c r="N24" i="1"/>
  <c r="N25" i="1"/>
  <c r="N26" i="1"/>
  <c r="N27" i="1"/>
  <c r="N28" i="1"/>
  <c r="N29" i="1"/>
  <c r="N23" i="1"/>
  <c r="K23" i="1"/>
  <c r="I38" i="1" l="1"/>
  <c r="J34" i="1"/>
  <c r="O34" i="1"/>
  <c r="N30" i="1"/>
  <c r="J31" i="1"/>
  <c r="J32" i="1"/>
  <c r="J33" i="1"/>
  <c r="O38" i="1" l="1"/>
  <c r="J37" i="1"/>
  <c r="J36" i="1"/>
  <c r="J35" i="1"/>
  <c r="L18" i="1"/>
  <c r="I18" i="1"/>
  <c r="J12" i="1" s="1"/>
  <c r="H12" i="1"/>
  <c r="E18" i="1"/>
  <c r="K30" i="1"/>
  <c r="K39" i="1" s="1"/>
  <c r="I30" i="1"/>
  <c r="G30" i="1"/>
  <c r="N34" i="1"/>
  <c r="N38" i="1" s="1"/>
  <c r="N39" i="1" s="1"/>
  <c r="G34" i="1"/>
  <c r="G38" i="1" s="1"/>
  <c r="E30" i="1"/>
  <c r="E34" i="1"/>
  <c r="E38" i="1" s="1"/>
  <c r="M12" i="1" l="1"/>
  <c r="O18" i="1"/>
  <c r="M16" i="1"/>
  <c r="M14" i="1"/>
  <c r="M15" i="1"/>
  <c r="M13" i="1"/>
  <c r="M17" i="1"/>
  <c r="L20" i="1"/>
  <c r="F31" i="1"/>
  <c r="E39" i="1"/>
  <c r="F39" i="1" s="1"/>
  <c r="F33" i="1"/>
  <c r="F34" i="1"/>
  <c r="F14" i="1"/>
  <c r="F13" i="1"/>
  <c r="F15" i="1"/>
  <c r="F12" i="1"/>
  <c r="F17" i="1"/>
  <c r="F16" i="1"/>
  <c r="I39" i="1"/>
  <c r="J23" i="1"/>
  <c r="O30" i="1"/>
  <c r="H28" i="1"/>
  <c r="H23" i="1"/>
  <c r="H29" i="1"/>
  <c r="H30" i="1"/>
  <c r="M36" i="1"/>
  <c r="M35" i="1"/>
  <c r="F27" i="1"/>
  <c r="F26" i="1"/>
  <c r="H33" i="1"/>
  <c r="G39" i="1"/>
  <c r="H38" i="1" s="1"/>
  <c r="H31" i="1"/>
  <c r="H32" i="1"/>
  <c r="H26" i="1"/>
  <c r="H34" i="1"/>
  <c r="H27" i="1"/>
  <c r="F32" i="1"/>
  <c r="J26" i="1"/>
  <c r="M26" i="1"/>
  <c r="J24" i="1"/>
  <c r="H25" i="1"/>
  <c r="H24" i="1"/>
  <c r="M30" i="1"/>
  <c r="M29" i="1"/>
  <c r="M28" i="1"/>
  <c r="M27" i="1"/>
  <c r="M25" i="1"/>
  <c r="M24" i="1"/>
  <c r="J30" i="1"/>
  <c r="J29" i="1"/>
  <c r="J28" i="1"/>
  <c r="J27" i="1"/>
  <c r="J25" i="1"/>
  <c r="F30" i="1"/>
  <c r="F29" i="1"/>
  <c r="F28" i="1"/>
  <c r="F25" i="1"/>
  <c r="F24" i="1"/>
  <c r="F23" i="1"/>
  <c r="M18" i="1" l="1"/>
  <c r="F38" i="1"/>
  <c r="E41" i="1"/>
  <c r="J38" i="1"/>
  <c r="O39" i="1"/>
  <c r="J39" i="1"/>
  <c r="H39" i="1"/>
  <c r="N13" i="1"/>
  <c r="N18" i="1" s="1"/>
  <c r="N14" i="1"/>
  <c r="N15" i="1"/>
  <c r="N16" i="1"/>
  <c r="N17" i="1"/>
  <c r="K13" i="1"/>
  <c r="K14" i="1"/>
  <c r="K15" i="1"/>
  <c r="K16" i="1"/>
  <c r="K17" i="1"/>
  <c r="H17" i="1"/>
  <c r="K18" i="1" l="1"/>
  <c r="H13" i="1"/>
  <c r="H14" i="1"/>
  <c r="H16" i="1"/>
  <c r="H15" i="1"/>
  <c r="H18" i="1" l="1"/>
  <c r="F18" i="1"/>
  <c r="J13" i="1" l="1"/>
  <c r="J17" i="1"/>
  <c r="J16" i="1"/>
  <c r="J15" i="1"/>
  <c r="J14" i="1"/>
  <c r="J18" i="1" l="1"/>
</calcChain>
</file>

<file path=xl/sharedStrings.xml><?xml version="1.0" encoding="utf-8"?>
<sst xmlns="http://schemas.openxmlformats.org/spreadsheetml/2006/main" count="92" uniqueCount="78">
  <si>
    <t>ANEKSI nr.1 Raporti Përmbledhës i Shpenzimeve të Ministrisë/Institucionit Buxhetor</t>
  </si>
  <si>
    <t>në/lekë</t>
  </si>
  <si>
    <t>Emri i Grupit</t>
  </si>
  <si>
    <t>Kodi i grupit</t>
  </si>
  <si>
    <t>12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</si>
  <si>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</si>
  <si>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</si>
  <si>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</si>
  <si>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</si>
  <si>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</si>
  <si>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</si>
  <si>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</si>
  <si>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</si>
  <si>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</si>
  <si>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</si>
  <si>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</si>
  <si>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</si>
  <si>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</si>
  <si>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</si>
  <si>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</si>
  <si>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</si>
  <si>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</si>
  <si>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</si>
  <si>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</si>
  <si>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</si>
  <si>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</si>
  <si>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</si>
  <si>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</si>
  <si>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</si>
  <si>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</si>
  <si>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</si>
  <si>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</si>
  <si>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</si>
  <si>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08220</t>
  </si>
  <si>
    <t xml:space="preserve">Trashëgimia Kulturore dhe Muzetë </t>
  </si>
  <si>
    <t>08230</t>
  </si>
  <si>
    <t>Arti dhe Kultura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</si>
  <si>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</si>
  <si>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</si>
  <si>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</si>
  <si>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</si>
  <si>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</si>
  <si>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</si>
  <si>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</si>
  <si>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</si>
  <si>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</si>
  <si>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</si>
  <si>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</si>
  <si>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</si>
  <si>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</si>
  <si>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</si>
  <si>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</si>
  <si>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</si>
  <si>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</si>
  <si>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</si>
  <si>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</si>
  <si>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</si>
  <si>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</si>
  <si>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</si>
  <si>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</si>
  <si>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</si>
  <si>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</si>
  <si>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</si>
  <si>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</si>
  <si>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</si>
  <si>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</si>
  <si>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</si>
  <si>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</si>
  <si>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Periudha e Raportimit  12-2025</t>
  </si>
  <si>
    <t>04760</t>
  </si>
  <si>
    <t>08140</t>
  </si>
  <si>
    <t>Zhvillimi I Sportit</t>
  </si>
  <si>
    <t>Zhvillimi I Turizmit</t>
  </si>
  <si>
    <t>08610</t>
  </si>
  <si>
    <t>Mbeshtetje per Rinine dhe Femijet</t>
  </si>
  <si>
    <t>232</t>
  </si>
  <si>
    <t>Transferta kapitale</t>
  </si>
  <si>
    <t>Ministria e Turizmit, Kulturës dhe Sportit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</si>
</sst>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sz val="11"/>
      <color rgb="FF000000"/>
      <name val="Times New Roman"/>
      <family val="1"/>
    </font>
    <font>
      <b/>
      <sz val="11"/>
      <color rgb="FF080808"/>
      <name val="Times New Roman"/>
      <family val="1"/>
    </font>
    <font>
      <sz val="11"/>
      <color rgb="FF080808"/>
      <name val="Times New Roman"/>
      <family val="1"/>
    </font>
    <font>
      <b/>
      <sz val="11"/>
      <color rgb="FF000000"/>
      <name val="Times New Roman"/>
      <family val="1"/>
    </font>
    <font>
      <sz val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 applyProtection="1">
      <alignment wrapText="1"/>
      <protection locked="0"/>
    </xf>
    <xf numFmtId="164" fontId="2" fillId="2" borderId="0" xfId="1" applyNumberFormat="1" applyFont="1" applyFill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1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2" fillId="0" borderId="0" xfId="0" applyFont="1"/>
    <xf numFmtId="0" fontId="3" fillId="34" borderId="8" xfId="0" applyFont="1" applyFill="1" applyBorder="1" applyAlignment="1">
      <alignment horizontal="center" wrapText="1"/>
    </xf>
    <xf numFmtId="0" fontId="3" fillId="34" borderId="10" xfId="0" applyFont="1" applyFill="1" applyBorder="1" applyAlignment="1">
      <alignment horizontal="center" wrapText="1"/>
    </xf>
    <xf numFmtId="0" fontId="3" fillId="34" borderId="11" xfId="0" applyFont="1" applyFill="1" applyBorder="1" applyAlignment="1">
      <alignment horizontal="center" wrapText="1"/>
    </xf>
    <xf numFmtId="0" fontId="3" fillId="34" borderId="12" xfId="0" applyFont="1" applyFill="1" applyBorder="1" applyAlignment="1">
      <alignment horizontal="center" wrapText="1"/>
    </xf>
    <xf numFmtId="0" fontId="3" fillId="34" borderId="13" xfId="0" applyFont="1" applyFill="1" applyBorder="1" applyAlignment="1">
      <alignment horizontal="center" wrapText="1"/>
    </xf>
    <xf numFmtId="0" fontId="3" fillId="34" borderId="14" xfId="0" applyFont="1" applyFill="1" applyBorder="1" applyAlignment="1">
      <alignment horizontal="center" wrapText="1"/>
    </xf>
    <xf numFmtId="0" fontId="3" fillId="34" borderId="15" xfId="0" applyFont="1" applyFill="1" applyBorder="1" applyAlignment="1">
      <alignment horizontal="center"/>
    </xf>
    <xf numFmtId="0" fontId="3" fillId="34" borderId="16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10" borderId="21" xfId="0" applyFont="1" applyFill="1" applyBorder="1" applyAlignment="1">
      <alignment horizontal="center"/>
    </xf>
    <xf numFmtId="0" fontId="6" fillId="12" borderId="23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14" borderId="26" xfId="0" applyFont="1" applyFill="1" applyBorder="1" applyAlignment="1">
      <alignment horizontal="left" wrapText="1"/>
    </xf>
    <xf numFmtId="4" fontId="4" fillId="15" borderId="26" xfId="0" applyNumberFormat="1" applyFont="1" applyFill="1" applyBorder="1" applyAlignment="1">
      <alignment horizontal="right"/>
    </xf>
    <xf numFmtId="9" fontId="4" fillId="16" borderId="26" xfId="2" applyFont="1" applyFill="1" applyBorder="1" applyAlignment="1">
      <alignment horizontal="right"/>
    </xf>
    <xf numFmtId="4" fontId="4" fillId="0" borderId="26" xfId="0" applyNumberFormat="1" applyFont="1" applyBorder="1" applyAlignment="1">
      <alignment horizontal="right"/>
    </xf>
    <xf numFmtId="9" fontId="4" fillId="0" borderId="26" xfId="2" applyFont="1" applyFill="1" applyBorder="1" applyAlignment="1">
      <alignment horizontal="right"/>
    </xf>
    <xf numFmtId="0" fontId="7" fillId="17" borderId="26" xfId="0" applyFont="1" applyFill="1" applyBorder="1" applyAlignment="1">
      <alignment horizontal="left" wrapText="1"/>
    </xf>
    <xf numFmtId="4" fontId="7" fillId="18" borderId="26" xfId="0" applyNumberFormat="1" applyFont="1" applyFill="1" applyBorder="1" applyAlignment="1">
      <alignment horizontal="right"/>
    </xf>
    <xf numFmtId="9" fontId="7" fillId="19" borderId="26" xfId="2" applyFont="1" applyFill="1" applyBorder="1" applyAlignment="1">
      <alignment horizontal="right"/>
    </xf>
    <xf numFmtId="3" fontId="7" fillId="19" borderId="26" xfId="0" applyNumberFormat="1" applyFont="1" applyFill="1" applyBorder="1" applyAlignment="1">
      <alignment horizontal="right"/>
    </xf>
    <xf numFmtId="4" fontId="7" fillId="0" borderId="26" xfId="0" applyNumberFormat="1" applyFont="1" applyBorder="1" applyAlignment="1">
      <alignment horizontal="right"/>
    </xf>
    <xf numFmtId="3" fontId="7" fillId="0" borderId="26" xfId="0" applyNumberFormat="1" applyFont="1" applyBorder="1" applyAlignment="1">
      <alignment horizontal="right"/>
    </xf>
    <xf numFmtId="3" fontId="7" fillId="20" borderId="27" xfId="0" applyNumberFormat="1" applyFont="1" applyFill="1" applyBorder="1" applyAlignment="1">
      <alignment horizontal="right"/>
    </xf>
    <xf numFmtId="164" fontId="2" fillId="0" borderId="0" xfId="1" applyNumberFormat="1" applyFont="1" applyAlignment="1"/>
    <xf numFmtId="43" fontId="2" fillId="0" borderId="0" xfId="0" applyNumberFormat="1" applyFont="1"/>
    <xf numFmtId="0" fontId="5" fillId="22" borderId="29" xfId="0" applyFont="1" applyFill="1" applyBorder="1" applyAlignment="1">
      <alignment horizontal="center"/>
    </xf>
    <xf numFmtId="0" fontId="5" fillId="23" borderId="30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4" borderId="32" xfId="0" applyFont="1" applyFill="1" applyBorder="1" applyAlignment="1">
      <alignment horizontal="center"/>
    </xf>
    <xf numFmtId="0" fontId="4" fillId="27" borderId="34" xfId="0" applyFont="1" applyFill="1" applyBorder="1" applyAlignment="1">
      <alignment horizontal="left" wrapText="1"/>
    </xf>
    <xf numFmtId="4" fontId="4" fillId="28" borderId="34" xfId="0" applyNumberFormat="1" applyFont="1" applyFill="1" applyBorder="1" applyAlignment="1">
      <alignment horizontal="right"/>
    </xf>
    <xf numFmtId="9" fontId="4" fillId="29" borderId="34" xfId="2" applyFont="1" applyFill="1" applyBorder="1" applyAlignment="1">
      <alignment horizontal="right"/>
    </xf>
    <xf numFmtId="4" fontId="4" fillId="0" borderId="34" xfId="0" applyNumberFormat="1" applyFont="1" applyBorder="1" applyAlignment="1">
      <alignment horizontal="right"/>
    </xf>
    <xf numFmtId="9" fontId="4" fillId="0" borderId="34" xfId="2" applyFont="1" applyFill="1" applyBorder="1" applyAlignment="1">
      <alignment horizontal="right"/>
    </xf>
    <xf numFmtId="0" fontId="7" fillId="30" borderId="34" xfId="0" applyFont="1" applyFill="1" applyBorder="1" applyAlignment="1">
      <alignment horizontal="left" wrapText="1"/>
    </xf>
    <xf numFmtId="4" fontId="7" fillId="31" borderId="34" xfId="0" applyNumberFormat="1" applyFont="1" applyFill="1" applyBorder="1" applyAlignment="1">
      <alignment horizontal="right"/>
    </xf>
    <xf numFmtId="4" fontId="7" fillId="0" borderId="34" xfId="0" applyNumberFormat="1" applyFont="1" applyBorder="1" applyAlignment="1">
      <alignment horizontal="right"/>
    </xf>
    <xf numFmtId="9" fontId="4" fillId="0" borderId="34" xfId="2" applyFont="1" applyBorder="1" applyAlignment="1">
      <alignment horizontal="right"/>
    </xf>
    <xf numFmtId="3" fontId="4" fillId="29" borderId="34" xfId="0" applyNumberFormat="1" applyFont="1" applyFill="1" applyBorder="1" applyAlignment="1">
      <alignment horizontal="right"/>
    </xf>
    <xf numFmtId="0" fontId="4" fillId="0" borderId="34" xfId="0" applyFont="1" applyBorder="1" applyAlignment="1">
      <alignment horizontal="left" wrapText="1"/>
    </xf>
    <xf numFmtId="9" fontId="7" fillId="32" borderId="34" xfId="2" applyFont="1" applyFill="1" applyBorder="1" applyAlignment="1">
      <alignment horizontal="right"/>
    </xf>
    <xf numFmtId="9" fontId="7" fillId="0" borderId="34" xfId="2" applyFont="1" applyBorder="1" applyAlignment="1">
      <alignment horizontal="right"/>
    </xf>
    <xf numFmtId="3" fontId="7" fillId="32" borderId="34" xfId="0" applyNumberFormat="1" applyFont="1" applyFill="1" applyBorder="1" applyAlignment="1">
      <alignment horizontal="right"/>
    </xf>
    <xf numFmtId="3" fontId="7" fillId="33" borderId="7" xfId="0" applyNumberFormat="1" applyFont="1" applyFill="1" applyBorder="1" applyAlignment="1">
      <alignment horizontal="right"/>
    </xf>
    <xf numFmtId="3" fontId="7" fillId="0" borderId="34" xfId="0" applyNumberFormat="1" applyFont="1" applyBorder="1" applyAlignment="1">
      <alignment horizontal="right"/>
    </xf>
    <xf numFmtId="0" fontId="3" fillId="34" borderId="36" xfId="0" applyFont="1" applyFill="1" applyBorder="1" applyAlignment="1">
      <alignment horizontal="center"/>
    </xf>
    <xf numFmtId="0" fontId="3" fillId="34" borderId="36" xfId="0" applyFont="1" applyFill="1" applyBorder="1" applyAlignment="1">
      <alignment horizontal="right"/>
    </xf>
    <xf numFmtId="0" fontId="4" fillId="34" borderId="36" xfId="0" applyFont="1" applyFill="1" applyBorder="1" applyAlignment="1">
      <alignment horizontal="right"/>
    </xf>
    <xf numFmtId="0" fontId="4" fillId="34" borderId="37" xfId="0" applyFont="1" applyFill="1" applyBorder="1" applyAlignment="1">
      <alignment horizontal="right"/>
    </xf>
    <xf numFmtId="4" fontId="2" fillId="0" borderId="0" xfId="0" applyNumberFormat="1" applyFont="1"/>
    <xf numFmtId="9" fontId="7" fillId="29" borderId="34" xfId="2" applyFont="1" applyFill="1" applyBorder="1" applyAlignment="1">
      <alignment horizontal="right"/>
    </xf>
    <xf numFmtId="9" fontId="7" fillId="0" borderId="34" xfId="2" applyFont="1" applyFill="1" applyBorder="1" applyAlignment="1">
      <alignment horizontal="right"/>
    </xf>
    <xf numFmtId="9" fontId="7" fillId="33" borderId="7" xfId="2" applyFont="1" applyFill="1" applyBorder="1" applyAlignment="1">
      <alignment horizontal="right"/>
    </xf>
    <xf numFmtId="9" fontId="7" fillId="0" borderId="26" xfId="2" applyFont="1" applyBorder="1" applyAlignment="1">
      <alignment horizontal="right"/>
    </xf>
    <xf numFmtId="164" fontId="7" fillId="18" borderId="26" xfId="1" applyNumberFormat="1" applyFont="1" applyFill="1" applyBorder="1" applyAlignment="1">
      <alignment horizontal="right"/>
    </xf>
    <xf numFmtId="9" fontId="7" fillId="16" borderId="26" xfId="2" applyFont="1" applyFill="1" applyBorder="1" applyAlignment="1">
      <alignment horizontal="right"/>
    </xf>
    <xf numFmtId="164" fontId="7" fillId="34" borderId="36" xfId="1" applyNumberFormat="1" applyFont="1" applyFill="1" applyBorder="1" applyAlignment="1">
      <alignment horizontal="right"/>
    </xf>
    <xf numFmtId="164" fontId="2" fillId="0" borderId="0" xfId="1" applyNumberFormat="1" applyFont="1"/>
    <xf numFmtId="164" fontId="4" fillId="0" borderId="34" xfId="1" applyNumberFormat="1" applyFont="1" applyBorder="1" applyAlignment="1">
      <alignment horizontal="right"/>
    </xf>
    <xf numFmtId="164" fontId="7" fillId="0" borderId="34" xfId="1" applyNumberFormat="1" applyFont="1" applyBorder="1" applyAlignment="1">
      <alignment horizontal="right"/>
    </xf>
    <xf numFmtId="0" fontId="4" fillId="26" borderId="33" xfId="0" applyFont="1" applyFill="1" applyBorder="1" applyAlignment="1">
      <alignment horizontal="center"/>
    </xf>
    <xf numFmtId="0" fontId="4" fillId="34" borderId="3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13" borderId="25" xfId="0" applyFont="1" applyFill="1" applyBorder="1" applyAlignment="1">
      <alignment horizontal="center"/>
    </xf>
    <xf numFmtId="0" fontId="5" fillId="21" borderId="28" xfId="0" applyFont="1" applyFill="1" applyBorder="1" applyAlignment="1">
      <alignment horizontal="center"/>
    </xf>
    <xf numFmtId="0" fontId="6" fillId="25" borderId="22" xfId="0" applyFont="1" applyFill="1" applyBorder="1" applyAlignment="1">
      <alignment horizontal="center"/>
    </xf>
    <xf numFmtId="0" fontId="4" fillId="13" borderId="25" xfId="0" quotePrefix="1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6" fillId="11" borderId="22" xfId="0" applyFont="1" applyFill="1" applyBorder="1" applyAlignment="1">
      <alignment horizontal="center"/>
    </xf>
    <xf numFmtId="0" fontId="3" fillId="34" borderId="6" xfId="0" applyFont="1" applyFill="1" applyBorder="1" applyAlignment="1">
      <alignment horizontal="center"/>
    </xf>
    <xf numFmtId="0" fontId="3" fillId="34" borderId="7" xfId="0" applyFont="1" applyFill="1" applyBorder="1" applyAlignment="1">
      <alignment horizontal="center"/>
    </xf>
    <xf numFmtId="0" fontId="3" fillId="34" borderId="8" xfId="0" applyFont="1" applyFill="1" applyBorder="1" applyAlignment="1">
      <alignment horizontal="center"/>
    </xf>
    <xf numFmtId="0" fontId="3" fillId="34" borderId="8" xfId="0" applyFont="1" applyFill="1" applyBorder="1" applyAlignment="1">
      <alignment horizontal="center" wrapText="1"/>
    </xf>
    <xf numFmtId="0" fontId="3" fillId="34" borderId="9" xfId="0" applyFont="1" applyFill="1" applyBorder="1" applyAlignment="1">
      <alignment horizontal="center" wrapText="1"/>
    </xf>
    <xf numFmtId="0" fontId="3" fillId="34" borderId="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right"/>
    </xf>
    <xf numFmtId="0" fontId="3" fillId="34" borderId="3" xfId="0" applyFont="1" applyFill="1" applyBorder="1" applyAlignment="1">
      <alignment horizontal="center"/>
    </xf>
    <xf numFmtId="0" fontId="3" fillId="34" borderId="4" xfId="0" applyFont="1" applyFill="1" applyBorder="1" applyAlignment="1">
      <alignment horizontal="left"/>
    </xf>
    <xf numFmtId="0" fontId="3" fillId="34" borderId="4" xfId="0" applyFont="1" applyFill="1" applyBorder="1" applyAlignment="1">
      <alignment horizontal="center"/>
    </xf>
    <xf numFmtId="0" fontId="3" fillId="34" borderId="5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BCDC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S56"/>
  <sheetViews>
    <sheetView tabSelected="1" topLeftCell="A26" workbookViewId="0">
      <selection activeCell="L50" sqref="D44:L50"/>
    </sheetView>
  </sheetViews>
  <sheetFormatPr defaultRowHeight="15" x14ac:dyDescent="0.25"/>
  <cols>
    <col min="1" max="2" width="3.28515625" style="6" customWidth="1"/>
    <col min="3" max="3" width="11.7109375" style="6" customWidth="1"/>
    <col min="4" max="4" width="51.7109375" style="6" customWidth="1"/>
    <col min="5" max="5" width="18.42578125" style="6" customWidth="1"/>
    <col min="6" max="6" width="13" style="6" customWidth="1"/>
    <col min="7" max="7" width="19" style="6" customWidth="1"/>
    <col min="8" max="8" width="14.5703125" style="6" customWidth="1"/>
    <col min="9" max="9" width="18.7109375" style="6" customWidth="1"/>
    <col min="10" max="10" width="13.5703125" style="6" customWidth="1"/>
    <col min="11" max="11" width="18" style="6" customWidth="1"/>
    <col min="12" max="12" width="22.28515625" style="6" customWidth="1"/>
    <col min="13" max="13" width="13.42578125" style="6" customWidth="1"/>
    <col min="14" max="14" width="19" style="6" customWidth="1"/>
    <col min="15" max="15" width="11.7109375" style="6" customWidth="1"/>
    <col min="16" max="16" width="14" style="6" customWidth="1"/>
    <col min="17" max="17" width="14.5703125" style="6" customWidth="1"/>
    <col min="18" max="18" width="14.28515625" style="6" customWidth="1"/>
    <col min="19" max="19" width="13.140625" style="6" customWidth="1"/>
    <col min="20" max="16384" width="9.140625" style="6"/>
  </cols>
  <sheetData>
    <row r="1" spans="1:15" x14ac:dyDescent="0.25">
      <c r="A1" s="1"/>
      <c r="B1" s="5"/>
      <c r="C1" s="1"/>
      <c r="D1" s="1"/>
      <c r="E1" s="2"/>
      <c r="F1" s="1"/>
      <c r="G1" s="1"/>
      <c r="H1" s="1"/>
      <c r="I1" s="3"/>
      <c r="J1" s="3"/>
      <c r="K1" s="3"/>
      <c r="L1" s="3"/>
      <c r="M1" s="1"/>
      <c r="N1" s="3"/>
      <c r="O1" s="1"/>
    </row>
    <row r="2" spans="1:15" x14ac:dyDescent="0.25">
      <c r="A2" s="1"/>
      <c r="B2" s="89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x14ac:dyDescent="0.25">
      <c r="A3" s="1"/>
      <c r="B3" s="90" t="s">
        <v>68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x14ac:dyDescent="0.25">
      <c r="A4" s="1"/>
      <c r="B4" s="91" t="s">
        <v>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x14ac:dyDescent="0.25">
      <c r="A5" s="5"/>
      <c r="B5" s="92" t="s">
        <v>2</v>
      </c>
      <c r="C5" s="92"/>
      <c r="D5" s="93" t="s">
        <v>77</v>
      </c>
      <c r="E5" s="93"/>
      <c r="F5" s="93"/>
      <c r="G5" s="94" t="s">
        <v>3</v>
      </c>
      <c r="H5" s="94"/>
      <c r="I5" s="94"/>
      <c r="J5" s="94"/>
      <c r="K5" s="95" t="s">
        <v>4</v>
      </c>
      <c r="L5" s="95"/>
      <c r="M5" s="95"/>
      <c r="N5" s="95"/>
      <c r="O5" s="95"/>
    </row>
    <row r="6" spans="1:15" x14ac:dyDescent="0.25">
      <c r="A6" s="1"/>
      <c r="B6" s="83" t="s">
        <v>5</v>
      </c>
      <c r="C6" s="83"/>
      <c r="D6" s="83"/>
      <c r="E6" s="84" t="s">
        <v>6</v>
      </c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ht="29.25" x14ac:dyDescent="0.25">
      <c r="A7" s="1"/>
      <c r="B7" s="83"/>
      <c r="C7" s="83"/>
      <c r="D7" s="83"/>
      <c r="E7" s="85" t="s">
        <v>7</v>
      </c>
      <c r="F7" s="85"/>
      <c r="G7" s="85" t="s">
        <v>8</v>
      </c>
      <c r="H7" s="85"/>
      <c r="I7" s="85" t="s">
        <v>8</v>
      </c>
      <c r="J7" s="85"/>
      <c r="K7" s="7" t="s">
        <v>8</v>
      </c>
      <c r="L7" s="86" t="s">
        <v>8</v>
      </c>
      <c r="M7" s="86"/>
      <c r="N7" s="87" t="s">
        <v>9</v>
      </c>
      <c r="O7" s="88" t="s">
        <v>10</v>
      </c>
    </row>
    <row r="8" spans="1:15" ht="57.75" x14ac:dyDescent="0.25">
      <c r="A8" s="1"/>
      <c r="B8" s="83"/>
      <c r="C8" s="83"/>
      <c r="D8" s="83"/>
      <c r="E8" s="8" t="s">
        <v>11</v>
      </c>
      <c r="F8" s="9" t="s">
        <v>12</v>
      </c>
      <c r="G8" s="10" t="s">
        <v>13</v>
      </c>
      <c r="H8" s="11" t="s">
        <v>12</v>
      </c>
      <c r="I8" s="10" t="s">
        <v>14</v>
      </c>
      <c r="J8" s="11" t="s">
        <v>12</v>
      </c>
      <c r="K8" s="12" t="s">
        <v>15</v>
      </c>
      <c r="L8" s="10" t="s">
        <v>16</v>
      </c>
      <c r="M8" s="11" t="s">
        <v>12</v>
      </c>
      <c r="N8" s="87"/>
      <c r="O8" s="88"/>
    </row>
    <row r="9" spans="1:15" x14ac:dyDescent="0.25">
      <c r="A9" s="1"/>
      <c r="B9" s="83"/>
      <c r="C9" s="83"/>
      <c r="D9" s="83"/>
      <c r="E9" s="13" t="s">
        <v>17</v>
      </c>
      <c r="F9" s="13" t="s">
        <v>18</v>
      </c>
      <c r="G9" s="13" t="s">
        <v>19</v>
      </c>
      <c r="H9" s="13" t="s">
        <v>20</v>
      </c>
      <c r="I9" s="13" t="s">
        <v>21</v>
      </c>
      <c r="J9" s="13" t="s">
        <v>22</v>
      </c>
      <c r="K9" s="13" t="s">
        <v>23</v>
      </c>
      <c r="L9" s="13" t="s">
        <v>24</v>
      </c>
      <c r="M9" s="13" t="s">
        <v>25</v>
      </c>
      <c r="N9" s="13" t="s">
        <v>26</v>
      </c>
      <c r="O9" s="14" t="s">
        <v>27</v>
      </c>
    </row>
    <row r="10" spans="1:15" x14ac:dyDescent="0.25">
      <c r="A10" s="1"/>
      <c r="B10" s="81" t="s">
        <v>28</v>
      </c>
      <c r="C10" s="81"/>
      <c r="D10" s="81"/>
      <c r="E10" s="15"/>
      <c r="F10" s="16"/>
      <c r="G10" s="15"/>
      <c r="H10" s="16"/>
      <c r="I10" s="17"/>
      <c r="J10" s="18"/>
      <c r="K10" s="19"/>
      <c r="L10" s="17"/>
      <c r="M10" s="16"/>
      <c r="N10" s="15"/>
      <c r="O10" s="20"/>
    </row>
    <row r="11" spans="1:15" x14ac:dyDescent="0.25">
      <c r="A11" s="1"/>
      <c r="B11" s="82" t="s">
        <v>29</v>
      </c>
      <c r="C11" s="82"/>
      <c r="D11" s="21" t="s">
        <v>30</v>
      </c>
      <c r="E11" s="15"/>
      <c r="F11" s="16"/>
      <c r="G11" s="15"/>
      <c r="H11" s="16"/>
      <c r="I11" s="17"/>
      <c r="J11" s="18"/>
      <c r="K11" s="22"/>
      <c r="L11" s="17"/>
      <c r="M11" s="16"/>
      <c r="N11" s="15"/>
      <c r="O11" s="20"/>
    </row>
    <row r="12" spans="1:15" x14ac:dyDescent="0.25">
      <c r="A12" s="1"/>
      <c r="B12" s="77" t="s">
        <v>31</v>
      </c>
      <c r="C12" s="77"/>
      <c r="D12" s="23" t="s">
        <v>32</v>
      </c>
      <c r="E12" s="24">
        <v>2741886053.9200001</v>
      </c>
      <c r="F12" s="25">
        <f>E12/E18</f>
        <v>0.34716361818468205</v>
      </c>
      <c r="G12" s="24">
        <v>526979000</v>
      </c>
      <c r="H12" s="25">
        <f>G12/G18</f>
        <v>8.0345955723497661E-2</v>
      </c>
      <c r="I12" s="26">
        <v>577113809</v>
      </c>
      <c r="J12" s="27">
        <f>I12/I18</f>
        <v>7.2235354632442933E-2</v>
      </c>
      <c r="K12" s="26">
        <f>I12-G12</f>
        <v>50134809</v>
      </c>
      <c r="L12" s="26">
        <v>546431609.08000004</v>
      </c>
      <c r="M12" s="25">
        <f>L12/L18</f>
        <v>7.2588715130379663E-2</v>
      </c>
      <c r="N12" s="24">
        <f>I12-L12</f>
        <v>30682199.919999957</v>
      </c>
      <c r="O12" s="69">
        <f>L12/I12</f>
        <v>0.94683509657624576</v>
      </c>
    </row>
    <row r="13" spans="1:15" x14ac:dyDescent="0.25">
      <c r="A13" s="1"/>
      <c r="B13" s="77" t="s">
        <v>33</v>
      </c>
      <c r="C13" s="77"/>
      <c r="D13" s="23" t="s">
        <v>34</v>
      </c>
      <c r="E13" s="24">
        <v>1006536947.78</v>
      </c>
      <c r="F13" s="25">
        <f>E13/E18</f>
        <v>0.1274425711922989</v>
      </c>
      <c r="G13" s="24">
        <v>1119378000</v>
      </c>
      <c r="H13" s="25">
        <f>G13/G18</f>
        <v>0.17066618447007825</v>
      </c>
      <c r="I13" s="26">
        <v>1148500000</v>
      </c>
      <c r="J13" s="27">
        <f>I13/I18</f>
        <v>0.14375380297885179</v>
      </c>
      <c r="K13" s="26">
        <f t="shared" ref="K13:K17" si="0">I13-G13</f>
        <v>29122000</v>
      </c>
      <c r="L13" s="26">
        <v>989387464.68000007</v>
      </c>
      <c r="M13" s="25">
        <f>L13/L18</f>
        <v>0.13143157100326266</v>
      </c>
      <c r="N13" s="24">
        <f t="shared" ref="N13:N17" si="1">I13-L13</f>
        <v>159112535.31999993</v>
      </c>
      <c r="O13" s="69">
        <f t="shared" ref="O13:O18" si="2">L13/I13</f>
        <v>0.8614605700304746</v>
      </c>
    </row>
    <row r="14" spans="1:15" x14ac:dyDescent="0.25">
      <c r="A14" s="1"/>
      <c r="B14" s="77" t="s">
        <v>35</v>
      </c>
      <c r="C14" s="77"/>
      <c r="D14" s="23" t="s">
        <v>36</v>
      </c>
      <c r="E14" s="24">
        <v>2400734717.1599998</v>
      </c>
      <c r="F14" s="25">
        <f>E14/E18</f>
        <v>0.30396877708294523</v>
      </c>
      <c r="G14" s="24">
        <v>2989063000</v>
      </c>
      <c r="H14" s="25">
        <f>G14/G18</f>
        <v>0.45572807161717088</v>
      </c>
      <c r="I14" s="26">
        <v>3058128000</v>
      </c>
      <c r="J14" s="27">
        <f>I14/I18</f>
        <v>0.38277538528176758</v>
      </c>
      <c r="K14" s="26">
        <f t="shared" si="0"/>
        <v>69065000</v>
      </c>
      <c r="L14" s="26">
        <v>2873606922.21</v>
      </c>
      <c r="M14" s="25">
        <f>L14/L18</f>
        <v>0.38173383604982858</v>
      </c>
      <c r="N14" s="24">
        <f t="shared" si="1"/>
        <v>184521077.78999996</v>
      </c>
      <c r="O14" s="69">
        <f t="shared" si="2"/>
        <v>0.93966208157735709</v>
      </c>
    </row>
    <row r="15" spans="1:15" x14ac:dyDescent="0.25">
      <c r="A15" s="1"/>
      <c r="B15" s="80" t="s">
        <v>69</v>
      </c>
      <c r="C15" s="77"/>
      <c r="D15" s="23" t="s">
        <v>72</v>
      </c>
      <c r="E15" s="24">
        <v>824014672</v>
      </c>
      <c r="F15" s="25">
        <f>E15/E18</f>
        <v>0.10433253218520896</v>
      </c>
      <c r="G15" s="24">
        <v>1008000000</v>
      </c>
      <c r="H15" s="25">
        <f>G15/G18</f>
        <v>0.15368491603894205</v>
      </c>
      <c r="I15" s="26">
        <v>936120000</v>
      </c>
      <c r="J15" s="27">
        <f>I15/I18</f>
        <v>0.11717092733527447</v>
      </c>
      <c r="K15" s="26">
        <f t="shared" si="0"/>
        <v>-71880000</v>
      </c>
      <c r="L15" s="26">
        <v>904970326</v>
      </c>
      <c r="M15" s="25">
        <f>L15/L18</f>
        <v>0.12021748395203728</v>
      </c>
      <c r="N15" s="24">
        <f t="shared" si="1"/>
        <v>31149674</v>
      </c>
      <c r="O15" s="69">
        <f t="shared" si="2"/>
        <v>0.9667246998248088</v>
      </c>
    </row>
    <row r="16" spans="1:15" x14ac:dyDescent="0.25">
      <c r="A16" s="1"/>
      <c r="B16" s="80" t="s">
        <v>70</v>
      </c>
      <c r="C16" s="77"/>
      <c r="D16" s="23" t="s">
        <v>71</v>
      </c>
      <c r="E16" s="24">
        <v>778225460</v>
      </c>
      <c r="F16" s="25">
        <f>E16/E18</f>
        <v>9.8534935859490441E-2</v>
      </c>
      <c r="G16" s="26">
        <f>412100000+220000000</f>
        <v>632100000</v>
      </c>
      <c r="H16" s="25">
        <f>G16/G18</f>
        <v>9.6373249432753244E-2</v>
      </c>
      <c r="I16" s="4">
        <v>2008200000</v>
      </c>
      <c r="J16" s="27">
        <f>I16/I18</f>
        <v>0.25135950121212902</v>
      </c>
      <c r="K16" s="26">
        <f t="shared" si="0"/>
        <v>1376100000</v>
      </c>
      <c r="L16" s="26">
        <v>1976625709.5899997</v>
      </c>
      <c r="M16" s="25">
        <f>L16/L18</f>
        <v>0.26257763674100854</v>
      </c>
      <c r="N16" s="24">
        <f t="shared" si="1"/>
        <v>31574290.410000324</v>
      </c>
      <c r="O16" s="69">
        <f t="shared" si="2"/>
        <v>0.98427731779205241</v>
      </c>
    </row>
    <row r="17" spans="1:19" x14ac:dyDescent="0.25">
      <c r="A17" s="1"/>
      <c r="B17" s="80" t="s">
        <v>73</v>
      </c>
      <c r="C17" s="77"/>
      <c r="D17" s="23" t="s">
        <v>74</v>
      </c>
      <c r="E17" s="24">
        <v>146567000</v>
      </c>
      <c r="F17" s="25">
        <f>E17/E18</f>
        <v>1.8557565495374483E-2</v>
      </c>
      <c r="G17" s="26">
        <f>233354000+50000000</f>
        <v>283354000</v>
      </c>
      <c r="H17" s="25">
        <f>G17/G18</f>
        <v>4.3201622717557925E-2</v>
      </c>
      <c r="I17" s="26">
        <v>261292046</v>
      </c>
      <c r="J17" s="27">
        <f>I17/I18</f>
        <v>3.2705028559534242E-2</v>
      </c>
      <c r="K17" s="26">
        <f t="shared" si="0"/>
        <v>-22061954</v>
      </c>
      <c r="L17" s="26">
        <v>236754263.94999999</v>
      </c>
      <c r="M17" s="25">
        <f>L17/L18</f>
        <v>3.1450757123483317E-2</v>
      </c>
      <c r="N17" s="24">
        <f t="shared" si="1"/>
        <v>24537782.050000012</v>
      </c>
      <c r="O17" s="69">
        <f t="shared" si="2"/>
        <v>0.9060905893400214</v>
      </c>
    </row>
    <row r="18" spans="1:19" ht="29.25" x14ac:dyDescent="0.25">
      <c r="A18" s="1"/>
      <c r="B18" s="77"/>
      <c r="C18" s="77"/>
      <c r="D18" s="28" t="s">
        <v>37</v>
      </c>
      <c r="E18" s="68">
        <f>E12+E13+E14+E15+E16+E17</f>
        <v>7897964850.8599997</v>
      </c>
      <c r="F18" s="30">
        <f>SUM(F12:F17)</f>
        <v>1.0000000000000002</v>
      </c>
      <c r="G18" s="29">
        <f>G12+G13+G14+G15+G16+G17</f>
        <v>6558874000</v>
      </c>
      <c r="H18" s="30">
        <f>SUM(H12:H17)</f>
        <v>1.0000000000000002</v>
      </c>
      <c r="I18" s="32">
        <f>I12+I13+I14+I15+I16+I17</f>
        <v>7989353855</v>
      </c>
      <c r="J18" s="67">
        <f>SUM(J12:J17)</f>
        <v>1</v>
      </c>
      <c r="K18" s="32">
        <f>K12+K13+K14+K15+K16+K17</f>
        <v>1430479855</v>
      </c>
      <c r="L18" s="33">
        <f>L12+L13+L14+L15+L16+L17</f>
        <v>7527776295.5099993</v>
      </c>
      <c r="M18" s="30">
        <f>SUM(M12:M17)</f>
        <v>1</v>
      </c>
      <c r="N18" s="68">
        <f>N12+N13+N14+N15+N16+N17</f>
        <v>461577559.49000019</v>
      </c>
      <c r="O18" s="69">
        <f t="shared" si="2"/>
        <v>0.94222592116117998</v>
      </c>
      <c r="P18" s="35"/>
      <c r="Q18" s="35"/>
      <c r="R18" s="35"/>
      <c r="S18" s="35"/>
    </row>
    <row r="19" spans="1:19" x14ac:dyDescent="0.25">
      <c r="A19" s="1"/>
      <c r="B19" s="77"/>
      <c r="C19" s="77"/>
      <c r="D19" s="28" t="s">
        <v>38</v>
      </c>
      <c r="E19" s="29"/>
      <c r="F19" s="31"/>
      <c r="G19" s="29"/>
      <c r="H19" s="31"/>
      <c r="I19" s="32"/>
      <c r="J19" s="33"/>
      <c r="K19" s="32"/>
      <c r="L19" s="32">
        <v>43221355</v>
      </c>
      <c r="M19" s="31"/>
      <c r="N19" s="29"/>
      <c r="O19" s="34"/>
    </row>
    <row r="20" spans="1:19" x14ac:dyDescent="0.25">
      <c r="A20" s="1"/>
      <c r="B20" s="77"/>
      <c r="C20" s="77"/>
      <c r="D20" s="28" t="s">
        <v>39</v>
      </c>
      <c r="E20" s="29"/>
      <c r="F20" s="31"/>
      <c r="G20" s="29"/>
      <c r="H20" s="31"/>
      <c r="I20" s="32"/>
      <c r="J20" s="33"/>
      <c r="K20" s="32"/>
      <c r="L20" s="33">
        <f>L19+L18</f>
        <v>7570997650.5099993</v>
      </c>
      <c r="M20" s="31"/>
      <c r="N20" s="29"/>
      <c r="O20" s="34"/>
      <c r="P20" s="36"/>
      <c r="R20" s="36"/>
    </row>
    <row r="21" spans="1:19" x14ac:dyDescent="0.25">
      <c r="A21" s="1"/>
      <c r="B21" s="78" t="s">
        <v>40</v>
      </c>
      <c r="C21" s="78"/>
      <c r="D21" s="78"/>
      <c r="E21" s="37"/>
      <c r="F21" s="38"/>
      <c r="G21" s="37"/>
      <c r="H21" s="38"/>
      <c r="I21" s="39"/>
      <c r="J21" s="40"/>
      <c r="K21" s="41"/>
      <c r="L21" s="39"/>
      <c r="M21" s="38"/>
      <c r="N21" s="37"/>
      <c r="O21" s="42"/>
    </row>
    <row r="22" spans="1:19" x14ac:dyDescent="0.25">
      <c r="A22" s="1"/>
      <c r="B22" s="79" t="s">
        <v>41</v>
      </c>
      <c r="C22" s="79"/>
      <c r="D22" s="21" t="s">
        <v>30</v>
      </c>
      <c r="E22" s="15"/>
      <c r="F22" s="16"/>
      <c r="G22" s="15"/>
      <c r="H22" s="16"/>
      <c r="I22" s="17"/>
      <c r="J22" s="18"/>
      <c r="K22" s="22"/>
      <c r="L22" s="17"/>
      <c r="M22" s="16"/>
      <c r="N22" s="15"/>
      <c r="O22" s="20"/>
    </row>
    <row r="23" spans="1:19" x14ac:dyDescent="0.25">
      <c r="A23" s="1"/>
      <c r="B23" s="74" t="s">
        <v>42</v>
      </c>
      <c r="C23" s="74"/>
      <c r="D23" s="43" t="s">
        <v>43</v>
      </c>
      <c r="E23" s="44">
        <f>1464853453+17610506+30283000</f>
        <v>1512746959</v>
      </c>
      <c r="F23" s="45">
        <f>E23/E30</f>
        <v>0.22765497852510733</v>
      </c>
      <c r="G23" s="44">
        <f>1528574000+40450000+38049000</f>
        <v>1607073000</v>
      </c>
      <c r="H23" s="45">
        <f>G23/G30</f>
        <v>0.36700599286483238</v>
      </c>
      <c r="I23" s="72">
        <v>1698662000</v>
      </c>
      <c r="J23" s="47">
        <f>I23/I30</f>
        <v>0.27560050115678936</v>
      </c>
      <c r="K23" s="46">
        <f>I23-G23</f>
        <v>91589000</v>
      </c>
      <c r="L23" s="46">
        <v>1672602154</v>
      </c>
      <c r="M23" s="45">
        <f>L23/L30</f>
        <v>0.27878538349831311</v>
      </c>
      <c r="N23" s="44">
        <f>I23-L23</f>
        <v>26059846</v>
      </c>
      <c r="O23" s="64">
        <f>L23/I23</f>
        <v>0.9846586042426333</v>
      </c>
    </row>
    <row r="24" spans="1:19" x14ac:dyDescent="0.25">
      <c r="A24" s="1"/>
      <c r="B24" s="74" t="s">
        <v>44</v>
      </c>
      <c r="C24" s="74"/>
      <c r="D24" s="43" t="s">
        <v>45</v>
      </c>
      <c r="E24" s="44">
        <f>244669699+2934589+6635000</f>
        <v>254239288</v>
      </c>
      <c r="F24" s="45">
        <f>E24/E30</f>
        <v>3.8260754256045131E-2</v>
      </c>
      <c r="G24" s="44">
        <f>256974000+4080000+6935000</f>
        <v>267989000</v>
      </c>
      <c r="H24" s="45">
        <f>G24/G30</f>
        <v>6.1200436459235869E-2</v>
      </c>
      <c r="I24" s="72">
        <v>281664000</v>
      </c>
      <c r="J24" s="47">
        <f>I24/I30</f>
        <v>4.5698755583998413E-2</v>
      </c>
      <c r="K24" s="46">
        <f t="shared" ref="K24:K36" si="3">I24-G24</f>
        <v>13675000</v>
      </c>
      <c r="L24" s="46">
        <v>276218374</v>
      </c>
      <c r="M24" s="45">
        <f>L24/L30</f>
        <v>4.6039427332263544E-2</v>
      </c>
      <c r="N24" s="44">
        <f t="shared" ref="N24:N29" si="4">I24-L24</f>
        <v>5445626</v>
      </c>
      <c r="O24" s="64">
        <f t="shared" ref="O24:O39" si="5">L24/I24</f>
        <v>0.98066623352647131</v>
      </c>
    </row>
    <row r="25" spans="1:19" x14ac:dyDescent="0.25">
      <c r="A25" s="1"/>
      <c r="B25" s="74" t="s">
        <v>46</v>
      </c>
      <c r="C25" s="74"/>
      <c r="D25" s="43" t="s">
        <v>47</v>
      </c>
      <c r="E25" s="44">
        <f>1241478714+1464714+26142000</f>
        <v>1269085428</v>
      </c>
      <c r="F25" s="45">
        <f>E25/E30</f>
        <v>0.19098608272784282</v>
      </c>
      <c r="G25" s="44">
        <f>899404000+2000000+7270000</f>
        <v>908674000</v>
      </c>
      <c r="H25" s="45">
        <f>G25/G30</f>
        <v>0.20751316434316219</v>
      </c>
      <c r="I25" s="72">
        <v>932091000</v>
      </c>
      <c r="J25" s="47">
        <f>I25/I30</f>
        <v>0.15122769963873503</v>
      </c>
      <c r="K25" s="46">
        <f t="shared" si="3"/>
        <v>23417000</v>
      </c>
      <c r="L25" s="46">
        <v>876398352</v>
      </c>
      <c r="M25" s="45">
        <f>L25/L30</f>
        <v>0.14607601100794088</v>
      </c>
      <c r="N25" s="44">
        <f t="shared" si="4"/>
        <v>55692648</v>
      </c>
      <c r="O25" s="64">
        <f t="shared" si="5"/>
        <v>0.94024977389546727</v>
      </c>
      <c r="Q25" s="63"/>
    </row>
    <row r="26" spans="1:19" x14ac:dyDescent="0.25">
      <c r="A26" s="1"/>
      <c r="B26" s="74" t="s">
        <v>48</v>
      </c>
      <c r="C26" s="74"/>
      <c r="D26" s="43" t="s">
        <v>49</v>
      </c>
      <c r="E26" s="44"/>
      <c r="F26" s="45">
        <f>E26/E30</f>
        <v>0</v>
      </c>
      <c r="G26" s="44"/>
      <c r="H26" s="45">
        <f>G26/G30</f>
        <v>0</v>
      </c>
      <c r="I26" s="72"/>
      <c r="J26" s="47">
        <f>I26/I30</f>
        <v>0</v>
      </c>
      <c r="K26" s="46">
        <f t="shared" si="3"/>
        <v>0</v>
      </c>
      <c r="L26" s="46"/>
      <c r="M26" s="45">
        <f>L26/L30</f>
        <v>0</v>
      </c>
      <c r="N26" s="44">
        <f t="shared" si="4"/>
        <v>0</v>
      </c>
      <c r="O26" s="64"/>
    </row>
    <row r="27" spans="1:19" x14ac:dyDescent="0.25">
      <c r="A27" s="1"/>
      <c r="B27" s="74" t="s">
        <v>50</v>
      </c>
      <c r="C27" s="74"/>
      <c r="D27" s="43" t="s">
        <v>51</v>
      </c>
      <c r="E27" s="44">
        <f>2778389936+630521095+62342000</f>
        <v>3471253031</v>
      </c>
      <c r="F27" s="45">
        <f>E27/E30</f>
        <v>0.52239274356228849</v>
      </c>
      <c r="G27" s="44">
        <f>921225000+360370000+160700000</f>
        <v>1442295000</v>
      </c>
      <c r="H27" s="45">
        <f>G27/G30</f>
        <v>0.3293757710315483</v>
      </c>
      <c r="I27" s="72">
        <v>2484099000</v>
      </c>
      <c r="J27" s="47">
        <f>I27/I30</f>
        <v>0.40303422889490625</v>
      </c>
      <c r="K27" s="46">
        <f t="shared" si="3"/>
        <v>1041804000</v>
      </c>
      <c r="L27" s="46">
        <v>2448227387</v>
      </c>
      <c r="M27" s="45">
        <f>L27/L30</f>
        <v>0.4080647686263042</v>
      </c>
      <c r="N27" s="44">
        <f t="shared" si="4"/>
        <v>35871613</v>
      </c>
      <c r="O27" s="64">
        <f t="shared" si="5"/>
        <v>0.98555950749144861</v>
      </c>
    </row>
    <row r="28" spans="1:19" x14ac:dyDescent="0.25">
      <c r="A28" s="1"/>
      <c r="B28" s="74" t="s">
        <v>52</v>
      </c>
      <c r="C28" s="74"/>
      <c r="D28" s="43" t="s">
        <v>53</v>
      </c>
      <c r="E28" s="44">
        <f>50366472+6129316+18736000</f>
        <v>75231788</v>
      </c>
      <c r="F28" s="45">
        <f>E28/E30</f>
        <v>1.132171575665711E-2</v>
      </c>
      <c r="G28" s="44">
        <f>10451000+5200000+20400000</f>
        <v>36051000</v>
      </c>
      <c r="H28" s="45">
        <f>G28/G30</f>
        <v>8.2329384220692359E-3</v>
      </c>
      <c r="I28" s="72">
        <v>714483000</v>
      </c>
      <c r="J28" s="47">
        <f>I28/I30</f>
        <v>0.11592175068848677</v>
      </c>
      <c r="K28" s="46">
        <f t="shared" si="3"/>
        <v>678432000</v>
      </c>
      <c r="L28" s="46">
        <v>696891626</v>
      </c>
      <c r="M28" s="45">
        <f>L28/L30</f>
        <v>0.11615625314516544</v>
      </c>
      <c r="N28" s="44">
        <f t="shared" si="4"/>
        <v>17591374</v>
      </c>
      <c r="O28" s="64">
        <f t="shared" si="5"/>
        <v>0.97537887675424051</v>
      </c>
    </row>
    <row r="29" spans="1:19" x14ac:dyDescent="0.25">
      <c r="A29" s="1"/>
      <c r="B29" s="74" t="s">
        <v>54</v>
      </c>
      <c r="C29" s="74"/>
      <c r="D29" s="43" t="s">
        <v>55</v>
      </c>
      <c r="E29" s="44">
        <f>62070294+238720+45000</f>
        <v>62354014</v>
      </c>
      <c r="F29" s="45">
        <f>E29/E30</f>
        <v>9.3837251720591576E-3</v>
      </c>
      <c r="G29" s="44">
        <v>116792000</v>
      </c>
      <c r="H29" s="45">
        <f>G29/G30</f>
        <v>2.6671696879152038E-2</v>
      </c>
      <c r="I29" s="72">
        <f>52495000-128</f>
        <v>52494872</v>
      </c>
      <c r="J29" s="47">
        <f>I29/I30</f>
        <v>8.5170640370841929E-3</v>
      </c>
      <c r="K29" s="46">
        <f t="shared" si="3"/>
        <v>-64297128</v>
      </c>
      <c r="L29" s="46">
        <v>29267011</v>
      </c>
      <c r="M29" s="45">
        <f>L29/L30</f>
        <v>4.8781563900128447E-3</v>
      </c>
      <c r="N29" s="44">
        <f t="shared" si="4"/>
        <v>23227861</v>
      </c>
      <c r="O29" s="64">
        <f t="shared" si="5"/>
        <v>0.55752133275036841</v>
      </c>
    </row>
    <row r="30" spans="1:19" x14ac:dyDescent="0.25">
      <c r="A30" s="1"/>
      <c r="B30" s="74"/>
      <c r="C30" s="74"/>
      <c r="D30" s="48" t="s">
        <v>56</v>
      </c>
      <c r="E30" s="49">
        <f>E23+E24+E25+E26+E27+E28+E29</f>
        <v>6644910508</v>
      </c>
      <c r="F30" s="64">
        <f>E30/E30</f>
        <v>1</v>
      </c>
      <c r="G30" s="49">
        <f>G23+G24+G25+G26+G27+G28+G29</f>
        <v>4378874000</v>
      </c>
      <c r="H30" s="64">
        <f>G30/G30</f>
        <v>1</v>
      </c>
      <c r="I30" s="73">
        <f>I23+I24+I25+I26+I27+I28+I29</f>
        <v>6163493872</v>
      </c>
      <c r="J30" s="65">
        <f>I30/I30</f>
        <v>1</v>
      </c>
      <c r="K30" s="50">
        <f>K23+K24+K25+K26+K27+K28+K29</f>
        <v>1784619872</v>
      </c>
      <c r="L30" s="50">
        <f>L23+L24+L25+L26+L27+L28+L29</f>
        <v>5999604904</v>
      </c>
      <c r="M30" s="64">
        <f>L30/L30</f>
        <v>1</v>
      </c>
      <c r="N30" s="49">
        <f>N23+N24+N25+N26+N27+N28+N29</f>
        <v>163888968</v>
      </c>
      <c r="O30" s="64">
        <f t="shared" si="5"/>
        <v>0.97340972970792949</v>
      </c>
    </row>
    <row r="31" spans="1:19" x14ac:dyDescent="0.25">
      <c r="A31" s="1"/>
      <c r="B31" s="74" t="s">
        <v>57</v>
      </c>
      <c r="C31" s="74"/>
      <c r="D31" s="43" t="s">
        <v>58</v>
      </c>
      <c r="E31" s="44">
        <f>30675529</f>
        <v>30675529</v>
      </c>
      <c r="F31" s="45">
        <f>E31/E34</f>
        <v>2.448993727268017E-2</v>
      </c>
      <c r="G31" s="44">
        <v>30500000</v>
      </c>
      <c r="H31" s="45">
        <f>G31/G34</f>
        <v>1.412037037037037E-2</v>
      </c>
      <c r="I31" s="72">
        <v>76951647</v>
      </c>
      <c r="J31" s="51">
        <f>I31/I34</f>
        <v>4.2921169377229611E-2</v>
      </c>
      <c r="K31" s="46">
        <f t="shared" si="3"/>
        <v>46451647</v>
      </c>
      <c r="L31" s="46">
        <v>42537600</v>
      </c>
      <c r="M31" s="45">
        <f>L31/L34</f>
        <v>2.8250906656216615E-2</v>
      </c>
      <c r="N31" s="44">
        <f>I31-L31</f>
        <v>34414047</v>
      </c>
      <c r="O31" s="64">
        <f t="shared" si="5"/>
        <v>0.55278349013114692</v>
      </c>
    </row>
    <row r="32" spans="1:19" x14ac:dyDescent="0.25">
      <c r="A32" s="1"/>
      <c r="B32" s="74" t="s">
        <v>59</v>
      </c>
      <c r="C32" s="74"/>
      <c r="D32" s="43" t="s">
        <v>60</v>
      </c>
      <c r="E32" s="44">
        <f>1080668294+118849048+2384000</f>
        <v>1201901342</v>
      </c>
      <c r="F32" s="45">
        <f>E32/E34</f>
        <v>0.95954297881970074</v>
      </c>
      <c r="G32" s="44">
        <f>1879500000+200000000+50000000</f>
        <v>2129500000</v>
      </c>
      <c r="H32" s="45">
        <f>G32/G34</f>
        <v>0.98587962962962961</v>
      </c>
      <c r="I32" s="72">
        <v>1715908336</v>
      </c>
      <c r="J32" s="51">
        <f>I32/I34</f>
        <v>0.95707883062277044</v>
      </c>
      <c r="K32" s="46">
        <f t="shared" si="3"/>
        <v>-413591664</v>
      </c>
      <c r="L32" s="46">
        <v>1463169828</v>
      </c>
      <c r="M32" s="45">
        <f>L32/L34</f>
        <v>0.97174909334378334</v>
      </c>
      <c r="N32" s="44">
        <f t="shared" ref="N32:N33" si="6">I32-L32</f>
        <v>252738508</v>
      </c>
      <c r="O32" s="64">
        <f t="shared" si="5"/>
        <v>0.85270861927906616</v>
      </c>
    </row>
    <row r="33" spans="1:15" x14ac:dyDescent="0.25">
      <c r="A33" s="1"/>
      <c r="B33" s="74" t="s">
        <v>75</v>
      </c>
      <c r="C33" s="74"/>
      <c r="D33" s="53" t="s">
        <v>76</v>
      </c>
      <c r="E33" s="44">
        <v>20000000</v>
      </c>
      <c r="F33" s="45">
        <f>E33/E34</f>
        <v>1.5967083907619112E-2</v>
      </c>
      <c r="G33" s="44"/>
      <c r="H33" s="45">
        <f>G33/G34</f>
        <v>0</v>
      </c>
      <c r="I33" s="72"/>
      <c r="J33" s="51">
        <f>I33/I34</f>
        <v>0</v>
      </c>
      <c r="K33" s="46">
        <f t="shared" si="3"/>
        <v>0</v>
      </c>
      <c r="L33" s="46"/>
      <c r="M33" s="45">
        <f>L33/L34</f>
        <v>0</v>
      </c>
      <c r="N33" s="44">
        <f t="shared" si="6"/>
        <v>0</v>
      </c>
      <c r="O33" s="64"/>
    </row>
    <row r="34" spans="1:15" ht="29.25" x14ac:dyDescent="0.25">
      <c r="A34" s="1"/>
      <c r="B34" s="74"/>
      <c r="C34" s="74"/>
      <c r="D34" s="48" t="s">
        <v>61</v>
      </c>
      <c r="E34" s="49">
        <f>E33+E32+E31</f>
        <v>1252576871</v>
      </c>
      <c r="F34" s="54">
        <f>E34/E34</f>
        <v>1</v>
      </c>
      <c r="G34" s="49">
        <f>G33+G32+G31</f>
        <v>2160000000</v>
      </c>
      <c r="H34" s="54">
        <f>G34/G34</f>
        <v>1</v>
      </c>
      <c r="I34" s="73">
        <f>I33+I32+I31</f>
        <v>1792859983</v>
      </c>
      <c r="J34" s="55">
        <f>I34/I34</f>
        <v>1</v>
      </c>
      <c r="K34" s="50">
        <v>0</v>
      </c>
      <c r="L34" s="50">
        <f>L33+L32+L31</f>
        <v>1505707428</v>
      </c>
      <c r="M34" s="54">
        <f>L34/L34</f>
        <v>1</v>
      </c>
      <c r="N34" s="49">
        <f>N33+N32+N31</f>
        <v>287152555</v>
      </c>
      <c r="O34" s="64">
        <f t="shared" si="5"/>
        <v>0.83983548201042091</v>
      </c>
    </row>
    <row r="35" spans="1:15" x14ac:dyDescent="0.25">
      <c r="A35" s="1"/>
      <c r="B35" s="74" t="s">
        <v>57</v>
      </c>
      <c r="C35" s="74"/>
      <c r="D35" s="43" t="s">
        <v>58</v>
      </c>
      <c r="E35" s="44"/>
      <c r="F35" s="52"/>
      <c r="G35" s="44"/>
      <c r="H35" s="52"/>
      <c r="I35" s="72">
        <v>0</v>
      </c>
      <c r="J35" s="51">
        <f>I35/I38</f>
        <v>0</v>
      </c>
      <c r="K35" s="46">
        <f t="shared" si="3"/>
        <v>0</v>
      </c>
      <c r="L35" s="46">
        <v>0</v>
      </c>
      <c r="M35" s="45">
        <f>L35/L38</f>
        <v>0</v>
      </c>
      <c r="N35" s="44">
        <f>I35-L35</f>
        <v>0</v>
      </c>
      <c r="O35" s="64"/>
    </row>
    <row r="36" spans="1:15" x14ac:dyDescent="0.25">
      <c r="A36" s="1"/>
      <c r="B36" s="74" t="s">
        <v>59</v>
      </c>
      <c r="C36" s="74"/>
      <c r="D36" s="43" t="s">
        <v>60</v>
      </c>
      <c r="E36" s="44"/>
      <c r="F36" s="52"/>
      <c r="G36" s="44">
        <v>20000000</v>
      </c>
      <c r="H36" s="52"/>
      <c r="I36" s="72">
        <v>33000000</v>
      </c>
      <c r="J36" s="51">
        <f>I36/I38</f>
        <v>1.8073675039297906E-2</v>
      </c>
      <c r="K36" s="46">
        <f t="shared" si="3"/>
        <v>13000000</v>
      </c>
      <c r="L36" s="46">
        <v>22463964</v>
      </c>
      <c r="M36" s="45">
        <f>L36/L38</f>
        <v>1.4699898269002538E-2</v>
      </c>
      <c r="N36" s="44">
        <f>I36-L36</f>
        <v>10536036</v>
      </c>
      <c r="O36" s="64">
        <f t="shared" si="5"/>
        <v>0.68072618181818179</v>
      </c>
    </row>
    <row r="37" spans="1:15" x14ac:dyDescent="0.25">
      <c r="A37" s="1"/>
      <c r="B37" s="74"/>
      <c r="C37" s="74"/>
      <c r="D37" s="48" t="s">
        <v>62</v>
      </c>
      <c r="E37" s="49">
        <f>E35+E36</f>
        <v>0</v>
      </c>
      <c r="F37" s="56"/>
      <c r="G37" s="49">
        <f>G35+G36</f>
        <v>20000000</v>
      </c>
      <c r="H37" s="56"/>
      <c r="I37" s="73">
        <f>I35+I36</f>
        <v>33000000</v>
      </c>
      <c r="J37" s="55">
        <f>I37/I38</f>
        <v>1.8073675039297906E-2</v>
      </c>
      <c r="K37" s="50">
        <v>0</v>
      </c>
      <c r="L37" s="50">
        <f>L35+L36</f>
        <v>22463964</v>
      </c>
      <c r="M37" s="54">
        <f>L37/L38</f>
        <v>1.4699898269002538E-2</v>
      </c>
      <c r="N37" s="49">
        <f>N35+N36</f>
        <v>10536036</v>
      </c>
      <c r="O37" s="64">
        <f t="shared" si="5"/>
        <v>0.68072618181818179</v>
      </c>
    </row>
    <row r="38" spans="1:15" x14ac:dyDescent="0.25">
      <c r="A38" s="1"/>
      <c r="B38" s="74"/>
      <c r="C38" s="74"/>
      <c r="D38" s="48" t="s">
        <v>63</v>
      </c>
      <c r="E38" s="49">
        <f>E37+E34</f>
        <v>1252576871</v>
      </c>
      <c r="F38" s="54">
        <f>E38/E39</f>
        <v>0.15860447898032659</v>
      </c>
      <c r="G38" s="49">
        <f>G37+G34</f>
        <v>2180000000</v>
      </c>
      <c r="H38" s="54">
        <f>G38/G39</f>
        <v>0.33237412397310878</v>
      </c>
      <c r="I38" s="73">
        <f>I37+I34</f>
        <v>1825859983</v>
      </c>
      <c r="J38" s="55">
        <f>I38/I39</f>
        <v>0.22853662713378464</v>
      </c>
      <c r="K38" s="50">
        <v>0</v>
      </c>
      <c r="L38" s="50">
        <f>L37+L34</f>
        <v>1528171392</v>
      </c>
      <c r="M38" s="54">
        <f>L38/L39</f>
        <v>0.20300435771610501</v>
      </c>
      <c r="N38" s="49">
        <f>N37+N34</f>
        <v>297688591</v>
      </c>
      <c r="O38" s="64">
        <f t="shared" si="5"/>
        <v>0.83695979222301631</v>
      </c>
    </row>
    <row r="39" spans="1:15" ht="29.25" x14ac:dyDescent="0.25">
      <c r="A39" s="1"/>
      <c r="B39" s="74"/>
      <c r="C39" s="74"/>
      <c r="D39" s="48" t="s">
        <v>64</v>
      </c>
      <c r="E39" s="49">
        <f>E38+E30</f>
        <v>7897487379</v>
      </c>
      <c r="F39" s="54">
        <f>E39/E39</f>
        <v>1</v>
      </c>
      <c r="G39" s="49">
        <f>G38+G30</f>
        <v>6558874000</v>
      </c>
      <c r="H39" s="54">
        <f>G39/G39</f>
        <v>1</v>
      </c>
      <c r="I39" s="73">
        <f>I38+I30</f>
        <v>7989353855</v>
      </c>
      <c r="J39" s="55">
        <f>I39/I39</f>
        <v>1</v>
      </c>
      <c r="K39" s="50">
        <f>K38+K30</f>
        <v>1784619872</v>
      </c>
      <c r="L39" s="50">
        <f>L38+L30</f>
        <v>7527776296</v>
      </c>
      <c r="M39" s="54">
        <f>L39/L39</f>
        <v>1</v>
      </c>
      <c r="N39" s="49">
        <f>N38+N30</f>
        <v>461577559</v>
      </c>
      <c r="O39" s="64">
        <f t="shared" si="5"/>
        <v>0.9422259212225117</v>
      </c>
    </row>
    <row r="40" spans="1:15" x14ac:dyDescent="0.25">
      <c r="A40" s="1"/>
      <c r="B40" s="74"/>
      <c r="C40" s="74"/>
      <c r="D40" s="48" t="s">
        <v>38</v>
      </c>
      <c r="E40" s="49">
        <v>477472</v>
      </c>
      <c r="F40" s="56"/>
      <c r="G40" s="49"/>
      <c r="H40" s="56"/>
      <c r="I40" s="50"/>
      <c r="J40" s="58"/>
      <c r="K40" s="50"/>
      <c r="L40" s="50">
        <v>43221355</v>
      </c>
      <c r="M40" s="56"/>
      <c r="N40" s="49"/>
      <c r="O40" s="57"/>
    </row>
    <row r="41" spans="1:15" ht="29.25" x14ac:dyDescent="0.25">
      <c r="A41" s="1"/>
      <c r="B41" s="74"/>
      <c r="C41" s="74"/>
      <c r="D41" s="48" t="s">
        <v>65</v>
      </c>
      <c r="E41" s="49">
        <f>E40+E39</f>
        <v>7897964851</v>
      </c>
      <c r="F41" s="54"/>
      <c r="G41" s="49"/>
      <c r="H41" s="54"/>
      <c r="I41" s="50"/>
      <c r="J41" s="55"/>
      <c r="K41" s="50"/>
      <c r="L41" s="50">
        <f>L40+L39</f>
        <v>7570997651</v>
      </c>
      <c r="M41" s="54"/>
      <c r="N41" s="49"/>
      <c r="O41" s="66"/>
    </row>
    <row r="42" spans="1:15" x14ac:dyDescent="0.25">
      <c r="A42" s="1"/>
      <c r="B42" s="75"/>
      <c r="C42" s="75"/>
      <c r="D42" s="59" t="s">
        <v>66</v>
      </c>
      <c r="E42" s="60" t="s">
        <v>67</v>
      </c>
      <c r="F42" s="61"/>
      <c r="G42" s="61" t="s">
        <v>67</v>
      </c>
      <c r="H42" s="61"/>
      <c r="I42" s="70">
        <v>1202</v>
      </c>
      <c r="J42" s="61"/>
      <c r="K42" s="61"/>
      <c r="L42" s="61" t="s">
        <v>67</v>
      </c>
      <c r="M42" s="61"/>
      <c r="N42" s="61"/>
      <c r="O42" s="62"/>
    </row>
    <row r="43" spans="1:15" x14ac:dyDescent="0.25">
      <c r="A43" s="1"/>
      <c r="B43" s="76"/>
      <c r="C43" s="76"/>
      <c r="D43" s="1"/>
      <c r="E43" s="1"/>
      <c r="F43" s="1"/>
      <c r="G43" s="1"/>
      <c r="H43" s="1"/>
      <c r="I43" s="3"/>
      <c r="J43" s="3"/>
      <c r="K43" s="3"/>
      <c r="L43" s="3"/>
      <c r="M43" s="1"/>
      <c r="N43" s="1"/>
      <c r="O43" s="1"/>
    </row>
    <row r="44" spans="1:15" ht="19.5" customHeight="1" x14ac:dyDescent="0.25">
      <c r="A44" s="1"/>
      <c r="B44" s="76"/>
      <c r="C44" s="76"/>
      <c r="D44" s="1"/>
    </row>
    <row r="45" spans="1:15" ht="19.5" customHeight="1" x14ac:dyDescent="0.25">
      <c r="A45" s="1"/>
      <c r="B45" s="76"/>
      <c r="C45" s="76"/>
      <c r="D45" s="1"/>
    </row>
    <row r="46" spans="1:15" ht="11.25" customHeight="1" x14ac:dyDescent="0.25">
      <c r="A46" s="1"/>
      <c r="B46" s="76"/>
      <c r="C46" s="76"/>
      <c r="D46" s="1"/>
    </row>
    <row r="47" spans="1:15" ht="11.25" customHeight="1" x14ac:dyDescent="0.25">
      <c r="A47" s="1"/>
      <c r="B47" s="1"/>
      <c r="C47" s="1"/>
      <c r="D47" s="1"/>
    </row>
    <row r="52" spans="5:11" x14ac:dyDescent="0.25">
      <c r="I52" s="63"/>
    </row>
    <row r="53" spans="5:11" x14ac:dyDescent="0.25">
      <c r="I53" s="71"/>
      <c r="J53" s="71"/>
      <c r="K53" s="71"/>
    </row>
    <row r="54" spans="5:11" x14ac:dyDescent="0.25">
      <c r="E54" s="63"/>
    </row>
    <row r="56" spans="5:11" x14ac:dyDescent="0.25">
      <c r="K56" s="63"/>
    </row>
  </sheetData>
  <mergeCells count="50">
    <mergeCell ref="B2:O2"/>
    <mergeCell ref="B3:O3"/>
    <mergeCell ref="B4:O4"/>
    <mergeCell ref="B5:C5"/>
    <mergeCell ref="D5:F5"/>
    <mergeCell ref="G5:J5"/>
    <mergeCell ref="K5:O5"/>
    <mergeCell ref="B6:D9"/>
    <mergeCell ref="E6:O6"/>
    <mergeCell ref="E7:F7"/>
    <mergeCell ref="G7:H7"/>
    <mergeCell ref="I7:J7"/>
    <mergeCell ref="L7:M7"/>
    <mergeCell ref="N7:N8"/>
    <mergeCell ref="O7:O8"/>
    <mergeCell ref="B10:D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D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3:C33"/>
    <mergeCell ref="B36:C36"/>
    <mergeCell ref="B37:C37"/>
    <mergeCell ref="B38:C38"/>
    <mergeCell ref="B39:C39"/>
    <mergeCell ref="B40:C40"/>
    <mergeCell ref="B41:C41"/>
    <mergeCell ref="B42:C42"/>
    <mergeCell ref="B43:C43"/>
    <mergeCell ref="B44:C46"/>
  </mergeCells>
  <phoneticPr fontId="8" type="noConversion"/>
  <pageMargins left="0.25" right="0.25" top="0.75" bottom="0.75" header="0.3" footer="0.3"/>
  <pageSetup scale="53" fitToHeight="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2025-09-23T07:41:05Z</dcterms:created>
  <dcterms:modified xsi:type="dcterms:W3CDTF">2026-04-20T10:27:28Z</dcterms:modified>
</cp:coreProperties>
</file>